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AB7"/>
  <workbookPr/>
  <workbookProtection lockStructure="1"/>
  <bookViews>
    <workbookView xWindow="240" yWindow="45" windowWidth="14895" windowHeight="94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<sst xmlns="http://schemas.openxmlformats.org/spreadsheetml/2006/main" count="164" uniqueCount="71">
  <si>
    <t xml:space="preserve">三要因分散分析の例) G*Powerの解説サイトの例を検算する     </t>
  </si>
  <si>
    <t>A=1</t>
  </si>
  <si>
    <t>A=2</t>
  </si>
  <si>
    <t>A=3</t>
  </si>
  <si>
    <t>B</t>
  </si>
  <si>
    <t>C</t>
  </si>
  <si>
    <t>MEAN</t>
  </si>
  <si>
    <t>SD</t>
  </si>
  <si>
    <t>sd**2</t>
  </si>
  <si>
    <t>－全平均</t>
  </si>
  <si>
    <t>mean(b1)=</t>
  </si>
  <si>
    <t>mean(b2)=</t>
  </si>
  <si>
    <t>mean(b3)=</t>
  </si>
  <si>
    <t>mean(c1)=</t>
  </si>
  <si>
    <t>mean(c2)=</t>
  </si>
  <si>
    <t>mean(c3)=</t>
  </si>
  <si>
    <t>mean(c4)=</t>
  </si>
  <si>
    <t>mean(a1)→</t>
  </si>
  <si>
    <t>mean(a2)→</t>
  </si>
  <si>
    <t>mean(a3)→</t>
  </si>
  <si>
    <t>全体平均=</t>
  </si>
  <si>
    <t>Total sample size=108 (3x3x4x each3case)</t>
  </si>
  <si>
    <t>N of groups =36</t>
  </si>
  <si>
    <t>σ2=</t>
  </si>
  <si>
    <t>効果量f</t>
  </si>
  <si>
    <t>偏相関</t>
  </si>
  <si>
    <t>Calculated by G*Power</t>
  </si>
  <si>
    <t>σ2(A)=</t>
  </si>
  <si>
    <t>f=</t>
  </si>
  <si>
    <t>η2=</t>
  </si>
  <si>
    <t>(1-β)=</t>
  </si>
  <si>
    <t>Numerator</t>
  </si>
  <si>
    <t>Denominator</t>
  </si>
  <si>
    <t>σ2(B)=</t>
  </si>
  <si>
    <t>df=</t>
  </si>
  <si>
    <t>σ2(C)=</t>
  </si>
  <si>
    <t>Ａ×Ｂ</t>
  </si>
  <si>
    <t>平均</t>
  </si>
  <si>
    <t>B=1</t>
  </si>
  <si>
    <t>B=2</t>
  </si>
  <si>
    <t>B=3</t>
  </si>
  <si>
    <t>δ(ij*)</t>
  </si>
  <si>
    <t>Ａ×Ｃ</t>
  </si>
  <si>
    <t>σ2(AxB)</t>
  </si>
  <si>
    <t>C=1</t>
  </si>
  <si>
    <t>C=2</t>
  </si>
  <si>
    <t>C=3</t>
  </si>
  <si>
    <t>C=4</t>
  </si>
  <si>
    <t>δ(i*k)</t>
  </si>
  <si>
    <t>σ2(AxC)</t>
  </si>
  <si>
    <t>Ｂ×Ｃ</t>
  </si>
  <si>
    <t>δ(*jk)</t>
  </si>
  <si>
    <t>δ2(BxC)</t>
  </si>
  <si>
    <t>δ2(AxB)=</t>
  </si>
  <si>
    <t>δ2(AxC)=</t>
  </si>
  <si>
    <t>δ2(BxC)=</t>
  </si>
  <si>
    <t>シート2にAxBxC交互作用計算があります。</t>
  </si>
  <si>
    <t>36個のセルの度数n=3</t>
  </si>
  <si>
    <t>Total sample size=108 (3x3x4x3case)</t>
  </si>
  <si>
    <t>偏相関η2</t>
  </si>
  <si>
    <t>2x2x3</t>
  </si>
  <si>
    <t>δ2(AxBxC)</t>
  </si>
  <si>
    <t>δ(1jk)</t>
  </si>
  <si>
    <t>δ(2jk)</t>
  </si>
  <si>
    <t>δ(3jk)</t>
  </si>
  <si>
    <t>c=4</t>
  </si>
  <si>
    <t>δ2(1jk)</t>
  </si>
  <si>
    <t>δ2(2jk)</t>
  </si>
  <si>
    <t>δ2(3jk)</t>
  </si>
  <si>
    <t>δ2(ijk)/36</t>
  </si>
  <si>
    <t>by T.Kasai 2011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</si>
</sst>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000"/>
    <numFmt numFmtId="179" formatCode="0.000000"/>
  </numFmts>
  <fonts count="2">
    <font>
      <sz val="10.45"/>
      <name val="ＭＳ ゴシック"/>
      <family val="3"/>
    </font>
    <font>
      <sz val="11"/>
      <name val="ＭＳ Ｐゴシック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Alignment="1">
      <alignment/>
    </xf>
    <xf numFmtId="178" fontId="0" fillId="3" borderId="0" xfId="0" applyAlignment="1">
      <alignment/>
    </xf>
    <xf numFmtId="178" fontId="0" fillId="4" borderId="0" xfId="0" applyAlignment="1">
      <alignment/>
    </xf>
    <xf numFmtId="0" fontId="0" fillId="0" borderId="0" xfId="0" applyAlignment="1">
      <alignment horizontal="right"/>
    </xf>
    <xf numFmtId="179" fontId="0" fillId="0" borderId="0" xfId="0" applyAlignment="1">
      <alignment/>
    </xf>
    <xf numFmtId="0" fontId="0" fillId="2" borderId="0" xfId="0" applyAlignment="1">
      <alignment horizontal="right"/>
    </xf>
    <xf numFmtId="0" fontId="0" fillId="5" borderId="0" xfId="0" applyAlignment="1">
      <alignment/>
    </xf>
    <xf numFmtId="179" fontId="0" fillId="0" borderId="0" xfId="0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SheetLayoutView="100" workbookViewId="0" topLeftCell="A1">
      <selection activeCell="N3" sqref="N3"/>
    </sheetView>
  </sheetViews>
  <sheetFormatPr defaultColWidth="10.875" defaultRowHeight="13.5" customHeight="1"/>
  <sheetData>
    <row r="1" spans="1:6" ht="13.5">
      <c r="A1" s="1" t="s">
        <v>0</v>
      </c>
      <c r="B1" s="1"/>
      <c r="C1" s="1"/>
      <c r="D1" s="1"/>
      <c r="E1" s="1"/>
      <c r="F1" s="1"/>
    </row>
    <row r="2" spans="3:9" ht="13.5">
      <c r="C2" t="s">
        <v>1</v>
      </c>
      <c r="F2" t="s">
        <v>2</v>
      </c>
      <c r="I2" t="s">
        <v>3</v>
      </c>
    </row>
    <row r="3" spans="1:14" ht="13.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6</v>
      </c>
      <c r="G3" t="s">
        <v>7</v>
      </c>
      <c r="H3" t="s">
        <v>8</v>
      </c>
      <c r="I3" t="s">
        <v>6</v>
      </c>
      <c r="J3" t="s">
        <v>7</v>
      </c>
      <c r="K3" t="s">
        <v>8</v>
      </c>
      <c r="N3" t="s">
        <v>9</v>
      </c>
    </row>
    <row r="4" spans="1:14" ht="13.5">
      <c r="A4">
        <v>1</v>
      </c>
      <c r="B4">
        <v>1</v>
      </c>
      <c r="C4" s="2">
        <v>3</v>
      </c>
      <c r="D4" s="2">
        <v>1</v>
      </c>
      <c r="E4" s="2">
        <f aca="true" t="shared" si="0" ref="E4:E15">POWER(D4,2)</f>
        <v>1</v>
      </c>
      <c r="F4" s="3">
        <v>3.3333</v>
      </c>
      <c r="G4" s="3">
        <v>1.5275</v>
      </c>
      <c r="H4" s="3">
        <f aca="true" t="shared" si="1" ref="H4:H15">POWER(G4,2)</f>
        <v>2.3332562500000003</v>
      </c>
      <c r="I4" s="2">
        <v>2.6667</v>
      </c>
      <c r="J4" s="2">
        <v>0.5744</v>
      </c>
      <c r="K4" s="2">
        <f aca="true" t="shared" si="2" ref="K4:K15">POWER(J4,2)</f>
        <v>0.32993536</v>
      </c>
      <c r="L4" s="4" t="s">
        <v>10</v>
      </c>
      <c r="M4">
        <f>(SUM(C4:C7)+SUM(F4:F7)+SUM(I4:I7))/12</f>
        <v>3.083341666666667</v>
      </c>
      <c r="N4">
        <f>M4-B19</f>
        <v>-0.05555555555555447</v>
      </c>
    </row>
    <row r="5" spans="1:14" ht="13.5">
      <c r="A5">
        <v>1</v>
      </c>
      <c r="B5">
        <v>2</v>
      </c>
      <c r="C5" s="2">
        <v>4.6667</v>
      </c>
      <c r="D5" s="2">
        <v>1.5275</v>
      </c>
      <c r="E5" s="2">
        <f t="shared" si="0"/>
        <v>2.3332562500000003</v>
      </c>
      <c r="F5" s="3">
        <v>3.3333</v>
      </c>
      <c r="G5" s="3">
        <v>1.5275</v>
      </c>
      <c r="H5" s="3">
        <f t="shared" si="1"/>
        <v>2.3332562500000003</v>
      </c>
      <c r="I5" s="2">
        <v>2.6667</v>
      </c>
      <c r="J5" s="2">
        <v>2.0817</v>
      </c>
      <c r="K5" s="2">
        <f t="shared" si="2"/>
        <v>4.333474890000001</v>
      </c>
      <c r="L5" s="4" t="s">
        <v>11</v>
      </c>
      <c r="M5">
        <f>(SUM(C8:C11)+SUM(F8:F11)+SUM(I8:I11))/12</f>
        <v>3.333341666666666</v>
      </c>
      <c r="N5">
        <f>M5-B19</f>
        <v>0.19444444444444464</v>
      </c>
    </row>
    <row r="6" spans="1:14" ht="13.5">
      <c r="A6">
        <v>1</v>
      </c>
      <c r="B6">
        <v>3</v>
      </c>
      <c r="C6" s="2">
        <v>2</v>
      </c>
      <c r="D6" s="2">
        <v>1</v>
      </c>
      <c r="E6" s="2">
        <f t="shared" si="0"/>
        <v>1</v>
      </c>
      <c r="F6" s="3">
        <v>4.6667</v>
      </c>
      <c r="G6" s="3">
        <v>1.5275</v>
      </c>
      <c r="H6" s="3">
        <f t="shared" si="1"/>
        <v>2.3332562500000003</v>
      </c>
      <c r="I6" s="2">
        <v>2</v>
      </c>
      <c r="J6" s="2">
        <v>1</v>
      </c>
      <c r="K6" s="2">
        <f t="shared" si="2"/>
        <v>1</v>
      </c>
      <c r="L6" s="4" t="s">
        <v>12</v>
      </c>
      <c r="M6">
        <f>(SUM(C12:C15)+SUM(F12:F15)+SUM(I12:I15))/12</f>
        <v>3.000008333333333</v>
      </c>
      <c r="N6">
        <f>M6-B19</f>
        <v>-0.1388888888888884</v>
      </c>
    </row>
    <row r="7" spans="1:14" ht="13.5">
      <c r="A7">
        <v>1</v>
      </c>
      <c r="B7">
        <v>4</v>
      </c>
      <c r="C7" s="2">
        <v>2</v>
      </c>
      <c r="D7" s="2">
        <v>1</v>
      </c>
      <c r="E7" s="2">
        <f t="shared" si="0"/>
        <v>1</v>
      </c>
      <c r="F7" s="3">
        <v>4.6667</v>
      </c>
      <c r="G7" s="3">
        <v>1.5275</v>
      </c>
      <c r="H7" s="3">
        <f t="shared" si="1"/>
        <v>2.3332562500000003</v>
      </c>
      <c r="I7" s="2">
        <v>2</v>
      </c>
      <c r="J7" s="2">
        <v>1</v>
      </c>
      <c r="K7" s="2">
        <f t="shared" si="2"/>
        <v>1</v>
      </c>
      <c r="N7" s="5">
        <f>SUM(N4:N6)</f>
        <v>1.7763568394002505E-15</v>
      </c>
    </row>
    <row r="8" spans="1:11" ht="13.5">
      <c r="A8">
        <v>2</v>
      </c>
      <c r="B8">
        <v>1</v>
      </c>
      <c r="C8" s="2">
        <v>3</v>
      </c>
      <c r="D8" s="2">
        <v>1</v>
      </c>
      <c r="E8" s="2">
        <f t="shared" si="0"/>
        <v>1</v>
      </c>
      <c r="F8" s="3">
        <v>6.3333</v>
      </c>
      <c r="G8" s="3">
        <v>0.5774</v>
      </c>
      <c r="H8" s="3">
        <f t="shared" si="1"/>
        <v>0.33339076</v>
      </c>
      <c r="I8" s="2">
        <v>4.6667</v>
      </c>
      <c r="J8" s="2">
        <v>2.8868</v>
      </c>
      <c r="K8" s="2">
        <f t="shared" si="2"/>
        <v>8.333614240000001</v>
      </c>
    </row>
    <row r="9" spans="1:11" ht="13.5">
      <c r="A9">
        <v>2</v>
      </c>
      <c r="B9">
        <v>2</v>
      </c>
      <c r="C9" s="2">
        <v>2</v>
      </c>
      <c r="D9" s="2">
        <v>1</v>
      </c>
      <c r="E9" s="2">
        <f t="shared" si="0"/>
        <v>1</v>
      </c>
      <c r="F9" s="3">
        <v>4.6667</v>
      </c>
      <c r="G9" s="3">
        <v>1.5275</v>
      </c>
      <c r="H9" s="3">
        <f t="shared" si="1"/>
        <v>2.3332562500000003</v>
      </c>
      <c r="I9" s="2">
        <v>2</v>
      </c>
      <c r="J9" s="2">
        <v>1</v>
      </c>
      <c r="K9" s="2">
        <f t="shared" si="2"/>
        <v>1</v>
      </c>
    </row>
    <row r="10" spans="1:14" ht="13.5">
      <c r="A10">
        <v>2</v>
      </c>
      <c r="B10">
        <v>3</v>
      </c>
      <c r="C10" s="2">
        <v>2</v>
      </c>
      <c r="D10" s="2">
        <v>1</v>
      </c>
      <c r="E10" s="2">
        <f t="shared" si="0"/>
        <v>1</v>
      </c>
      <c r="F10" s="3">
        <v>4.6667</v>
      </c>
      <c r="G10" s="3">
        <v>1.5275</v>
      </c>
      <c r="H10" s="3">
        <f t="shared" si="1"/>
        <v>2.3332562500000003</v>
      </c>
      <c r="I10" s="2">
        <v>2</v>
      </c>
      <c r="J10" s="2">
        <v>1</v>
      </c>
      <c r="K10" s="2">
        <f t="shared" si="2"/>
        <v>1</v>
      </c>
      <c r="L10" s="4" t="s">
        <v>13</v>
      </c>
      <c r="M10">
        <f>(C4+C8+C12+F4+F8+F12+I4+I8+I12)/9</f>
        <v>3.6666666666666665</v>
      </c>
      <c r="N10">
        <f>M10-B19</f>
        <v>0.527769444444445</v>
      </c>
    </row>
    <row r="11" spans="1:14" ht="13.5">
      <c r="A11">
        <v>2</v>
      </c>
      <c r="B11">
        <v>4</v>
      </c>
      <c r="C11" s="2">
        <v>2</v>
      </c>
      <c r="D11" s="2">
        <v>1</v>
      </c>
      <c r="E11" s="2">
        <f t="shared" si="0"/>
        <v>1</v>
      </c>
      <c r="F11" s="3">
        <v>4.6667</v>
      </c>
      <c r="G11" s="3">
        <v>1.5275</v>
      </c>
      <c r="H11" s="3">
        <f t="shared" si="1"/>
        <v>2.3332562500000003</v>
      </c>
      <c r="I11" s="2">
        <v>2</v>
      </c>
      <c r="J11" s="2">
        <v>1</v>
      </c>
      <c r="K11" s="2">
        <f t="shared" si="2"/>
        <v>1</v>
      </c>
      <c r="L11" s="4" t="s">
        <v>14</v>
      </c>
      <c r="M11">
        <f>(C5+C9+C13+F5+F9+F13+I5+I9+I13)/9</f>
        <v>3.111122222222222</v>
      </c>
      <c r="N11">
        <f>M11-B19</f>
        <v>-0.02777499999999966</v>
      </c>
    </row>
    <row r="12" spans="1:14" ht="13.5">
      <c r="A12">
        <v>3</v>
      </c>
      <c r="B12">
        <v>1</v>
      </c>
      <c r="C12" s="2">
        <v>2.3333</v>
      </c>
      <c r="D12" s="2">
        <v>0.5774</v>
      </c>
      <c r="E12" s="2">
        <f t="shared" si="0"/>
        <v>0.33339076</v>
      </c>
      <c r="F12" s="3">
        <v>3</v>
      </c>
      <c r="G12" s="3">
        <v>0</v>
      </c>
      <c r="H12" s="3">
        <f t="shared" si="1"/>
        <v>0</v>
      </c>
      <c r="I12" s="2">
        <v>4.6667</v>
      </c>
      <c r="J12" s="2">
        <v>2.0817</v>
      </c>
      <c r="K12" s="2">
        <f t="shared" si="2"/>
        <v>4.333474890000001</v>
      </c>
      <c r="L12" s="4" t="s">
        <v>15</v>
      </c>
      <c r="M12">
        <f>(C6+C10+C14+F6+F10+F14+I6+I10+I14)/9</f>
        <v>2.8889</v>
      </c>
      <c r="N12">
        <f>M12-B19</f>
        <v>-0.24999722222222154</v>
      </c>
    </row>
    <row r="13" spans="1:14" ht="13.5">
      <c r="A13">
        <v>3</v>
      </c>
      <c r="B13">
        <v>2</v>
      </c>
      <c r="C13" s="2">
        <v>2</v>
      </c>
      <c r="D13" s="2">
        <v>1</v>
      </c>
      <c r="E13" s="2">
        <f t="shared" si="0"/>
        <v>1</v>
      </c>
      <c r="F13" s="3">
        <v>4.6667</v>
      </c>
      <c r="G13" s="3">
        <v>1.5275</v>
      </c>
      <c r="H13" s="3">
        <f t="shared" si="1"/>
        <v>2.3332562500000003</v>
      </c>
      <c r="I13" s="2">
        <v>2</v>
      </c>
      <c r="J13" s="2">
        <v>1</v>
      </c>
      <c r="K13" s="2">
        <f t="shared" si="2"/>
        <v>1</v>
      </c>
      <c r="L13" s="4" t="s">
        <v>16</v>
      </c>
      <c r="M13">
        <f>(C7+C11+C15+F7+F11+F15+I7+I11+I15)/9</f>
        <v>2.8889</v>
      </c>
      <c r="N13">
        <f>M13-B19</f>
        <v>-0.24999722222222154</v>
      </c>
    </row>
    <row r="14" spans="1:14" ht="13.5">
      <c r="A14">
        <v>3</v>
      </c>
      <c r="B14">
        <v>3</v>
      </c>
      <c r="C14" s="2">
        <v>2</v>
      </c>
      <c r="D14" s="2">
        <v>1</v>
      </c>
      <c r="E14" s="2">
        <f t="shared" si="0"/>
        <v>1</v>
      </c>
      <c r="F14" s="3">
        <v>4.6667</v>
      </c>
      <c r="G14" s="3">
        <v>1.5275</v>
      </c>
      <c r="H14" s="3">
        <f t="shared" si="1"/>
        <v>2.3332562500000003</v>
      </c>
      <c r="I14" s="2">
        <v>2</v>
      </c>
      <c r="J14" s="2">
        <v>1</v>
      </c>
      <c r="K14" s="2">
        <f t="shared" si="2"/>
        <v>1</v>
      </c>
      <c r="N14" s="5">
        <f>SUM(N10:N13)</f>
        <v>2.220446049250313E-15</v>
      </c>
    </row>
    <row r="15" spans="1:11" ht="13.5">
      <c r="A15">
        <v>3</v>
      </c>
      <c r="B15">
        <v>4</v>
      </c>
      <c r="C15" s="2">
        <v>2</v>
      </c>
      <c r="D15" s="2">
        <v>1</v>
      </c>
      <c r="E15" s="2">
        <f t="shared" si="0"/>
        <v>1</v>
      </c>
      <c r="F15" s="3">
        <v>4.6667</v>
      </c>
      <c r="G15" s="3">
        <v>1.5275</v>
      </c>
      <c r="H15" s="3">
        <f t="shared" si="1"/>
        <v>2.3332562500000003</v>
      </c>
      <c r="I15" s="2">
        <v>2</v>
      </c>
      <c r="J15" s="2">
        <v>1</v>
      </c>
      <c r="K15" s="2">
        <f t="shared" si="2"/>
        <v>1</v>
      </c>
    </row>
    <row r="16" spans="2:9" ht="13.5">
      <c r="B16" t="s">
        <v>17</v>
      </c>
      <c r="C16">
        <f>SUM(C4:C15)/12</f>
        <v>2.4166666666666665</v>
      </c>
      <c r="E16" t="s">
        <v>18</v>
      </c>
      <c r="F16">
        <f>SUM(F4:F15)/12</f>
        <v>4.4444583333333325</v>
      </c>
      <c r="H16" t="s">
        <v>19</v>
      </c>
      <c r="I16">
        <f>SUM(I4:I15)/12</f>
        <v>2.5555666666666665</v>
      </c>
    </row>
    <row r="17" spans="3:10" ht="13.5">
      <c r="C17">
        <f>C16-B19</f>
        <v>-0.722230555555555</v>
      </c>
      <c r="F17">
        <f>F16-B19</f>
        <v>1.305561111111111</v>
      </c>
      <c r="I17">
        <f>I16-B19</f>
        <v>-0.583330555555555</v>
      </c>
      <c r="J17" s="5">
        <f>C17+F17+I17</f>
        <v>8.881784197001252E-16</v>
      </c>
    </row>
    <row r="19" spans="1:13" ht="13.5">
      <c r="A19" t="s">
        <v>20</v>
      </c>
      <c r="B19">
        <f>(SUM(C4:C15)+SUM(F4:F15)+SUM(I4:I15))/36</f>
        <v>3.1388972222222216</v>
      </c>
      <c r="I19" t="s">
        <v>21</v>
      </c>
      <c r="M19" t="s">
        <v>22</v>
      </c>
    </row>
    <row r="20" spans="1:7" ht="13.5">
      <c r="A20" s="4" t="s">
        <v>23</v>
      </c>
      <c r="B20">
        <f>(SUM(E4:E15)+SUM(H4:H15)+SUM(K4:K15))/36</f>
        <v>1.7128638791666668</v>
      </c>
      <c r="D20" t="s">
        <v>24</v>
      </c>
      <c r="F20" t="s">
        <v>25</v>
      </c>
      <c r="G20" t="s">
        <v>26</v>
      </c>
    </row>
    <row r="21" spans="1:12" ht="13.5">
      <c r="A21" s="4" t="s">
        <v>27</v>
      </c>
      <c r="B21">
        <f>(POWER(C17,2)+POWER(F17,2)+POWER(I17,2))/3</f>
        <v>0.855460442422839</v>
      </c>
      <c r="C21" s="4" t="s">
        <v>28</v>
      </c>
      <c r="D21">
        <f>SQRT(B21/B20)</f>
        <v>0.7067056126168769</v>
      </c>
      <c r="E21" s="4" t="s">
        <v>29</v>
      </c>
      <c r="F21">
        <f>POWER(D21,2)/(1+POWER(D21,2))</f>
        <v>0.3330811592725192</v>
      </c>
      <c r="G21" s="6" t="s">
        <v>30</v>
      </c>
      <c r="H21" s="1">
        <v>0.9999994</v>
      </c>
      <c r="I21" s="6" t="s">
        <v>31</v>
      </c>
      <c r="J21" s="1">
        <v>2</v>
      </c>
      <c r="K21" s="1" t="s">
        <v>32</v>
      </c>
      <c r="L21" s="1">
        <v>72</v>
      </c>
    </row>
    <row r="22" spans="1:12" ht="13.5">
      <c r="A22" s="4" t="s">
        <v>33</v>
      </c>
      <c r="B22">
        <f>(POWER(N4,2)+POWER(N5,2)+POWER(N6,2))/3</f>
        <v>0.02006172839506167</v>
      </c>
      <c r="D22">
        <f>SQRT(B22/B20)</f>
        <v>0.10822379219679236</v>
      </c>
      <c r="F22">
        <f>POWER(D22,2)/(POWER(D22,2)+1)</f>
        <v>0.01157679724249043</v>
      </c>
      <c r="G22" s="1"/>
      <c r="H22" s="1">
        <v>0.1519503</v>
      </c>
      <c r="I22" s="6" t="s">
        <v>34</v>
      </c>
      <c r="J22" s="1">
        <v>2</v>
      </c>
      <c r="K22" s="6" t="s">
        <v>34</v>
      </c>
      <c r="L22" s="1">
        <v>72</v>
      </c>
    </row>
    <row r="23" spans="1:12" ht="13.5">
      <c r="A23" s="4" t="s">
        <v>35</v>
      </c>
      <c r="B23">
        <f>(POWER(N10,2)+POWER(N11,2)+POWER(N12,2)+POWER(N13,2))/4</f>
        <v>0.10107731483796292</v>
      </c>
      <c r="D23">
        <f>SQRT(B23/B20)</f>
        <v>0.24292120265150274</v>
      </c>
      <c r="F23">
        <f>POWER(D23,2)/(1+POWER(D23,2))</f>
        <v>0.0557224871302553</v>
      </c>
      <c r="G23" s="1"/>
      <c r="H23" s="1">
        <v>0.5208786</v>
      </c>
      <c r="I23" s="1"/>
      <c r="J23" s="1">
        <v>3</v>
      </c>
      <c r="K23" s="1"/>
      <c r="L23" s="1">
        <v>72</v>
      </c>
    </row>
    <row r="24" ht="13.5">
      <c r="A24" t="s">
        <v>36</v>
      </c>
    </row>
    <row r="25" spans="2:9" ht="13.5">
      <c r="B25" t="s">
        <v>37</v>
      </c>
      <c r="C25" t="s">
        <v>38</v>
      </c>
      <c r="D25" t="s">
        <v>39</v>
      </c>
      <c r="E25" t="s">
        <v>40</v>
      </c>
      <c r="I25" s="4" t="s">
        <v>41</v>
      </c>
    </row>
    <row r="26" spans="2:13" ht="13.5">
      <c r="B26" t="s">
        <v>1</v>
      </c>
      <c r="C26" s="7">
        <f>SUM(C4:C7)/4</f>
        <v>2.9166749999999997</v>
      </c>
      <c r="D26" s="7">
        <f>SUM(C8:C11)/4</f>
        <v>2.25</v>
      </c>
      <c r="E26" s="7">
        <f>SUM(C12:C15)/4</f>
        <v>2.083325</v>
      </c>
      <c r="J26" s="7">
        <f>C26-B19-C17-N4</f>
        <v>0.5555638888888876</v>
      </c>
      <c r="K26" s="7">
        <f>D26-B19-C17-N5</f>
        <v>-0.36111111111111116</v>
      </c>
      <c r="L26" s="7">
        <f>E26-B19-C17-N6</f>
        <v>-0.19445277777777825</v>
      </c>
      <c r="M26" s="5">
        <f>SUM(J26:L26)</f>
        <v>-1.7763568394002505E-15</v>
      </c>
    </row>
    <row r="27" spans="2:13" ht="13.5">
      <c r="B27" t="s">
        <v>2</v>
      </c>
      <c r="C27" s="7">
        <f>SUM(F4:F7)/4</f>
        <v>4</v>
      </c>
      <c r="D27" s="7">
        <f>SUM(F8:F11)/4</f>
        <v>5.083349999999999</v>
      </c>
      <c r="E27" s="7">
        <f>SUM(F12:F15)/4</f>
        <v>4.250025</v>
      </c>
      <c r="J27" s="7">
        <f>C27-B19-F17-N4</f>
        <v>-0.38890277777777804</v>
      </c>
      <c r="K27" s="7">
        <f>D27-B19-F17-N5</f>
        <v>0.4444472222222222</v>
      </c>
      <c r="L27" s="7">
        <f>E27-B19-F17-N6</f>
        <v>-0.055544444444444174</v>
      </c>
      <c r="M27" s="5">
        <f>SUM(J27:L27)</f>
        <v>0</v>
      </c>
    </row>
    <row r="28" spans="2:13" ht="13.5">
      <c r="B28" t="s">
        <v>3</v>
      </c>
      <c r="C28" s="7">
        <f>SUM(I4:I7)/4</f>
        <v>2.3333500000000003</v>
      </c>
      <c r="D28" s="7">
        <f>SUM(I8:I11)/4</f>
        <v>2.6666749999999997</v>
      </c>
      <c r="E28" s="7">
        <f>SUM(I12:I15)/4</f>
        <v>2.6666749999999997</v>
      </c>
      <c r="J28" s="7">
        <f>C28-B19-I17-N4</f>
        <v>-0.16666111111111181</v>
      </c>
      <c r="K28" s="7">
        <f>D28-B19-I17-N5</f>
        <v>-0.0833361111111115</v>
      </c>
      <c r="L28" s="7">
        <f>E28-B19-I17-N6</f>
        <v>0.24999722222222154</v>
      </c>
      <c r="M28" s="5">
        <f>SUM(J28:L28)</f>
        <v>-1.7763568394002505E-15</v>
      </c>
    </row>
    <row r="29" spans="10:13" ht="13.5">
      <c r="J29" s="5">
        <f>SUM(J26:J28)</f>
        <v>-2.220446049250313E-15</v>
      </c>
      <c r="K29" s="5">
        <f>SUM(K26:K28)</f>
        <v>-4.440892098500626E-16</v>
      </c>
      <c r="L29" s="8">
        <f>SUM(L26:L28)</f>
        <v>-8.881784197001252E-16</v>
      </c>
      <c r="M29" s="5">
        <f>SUM(J26:L28)</f>
        <v>-3.552713678800501E-15</v>
      </c>
    </row>
    <row r="30" spans="1:15" ht="13.5">
      <c r="A30" t="s">
        <v>42</v>
      </c>
      <c r="N30">
        <f>(POWER(J26,2)+POWER(K26,2)+POWER(L26,2)+POWER(J27,2)+POWER(K27,2)+POWER(L27,2)+POWER(J28,2)+POWER(K28,2)+POWER(L28,2))/9</f>
        <v>0.10288307618827149</v>
      </c>
      <c r="O30" t="s">
        <v>43</v>
      </c>
    </row>
    <row r="31" spans="2:9" ht="13.5">
      <c r="B31" t="s">
        <v>37</v>
      </c>
      <c r="C31" t="s">
        <v>44</v>
      </c>
      <c r="D31" t="s">
        <v>45</v>
      </c>
      <c r="E31" t="s">
        <v>46</v>
      </c>
      <c r="F31" t="s">
        <v>47</v>
      </c>
      <c r="I31" s="4" t="s">
        <v>48</v>
      </c>
    </row>
    <row r="32" spans="2:14" ht="13.5">
      <c r="B32" t="s">
        <v>1</v>
      </c>
      <c r="C32" s="7">
        <f>(C4+C8+C12)/3</f>
        <v>2.7777666666666665</v>
      </c>
      <c r="D32" s="7">
        <f>(C5+C9+C13)/3</f>
        <v>2.8888999999999996</v>
      </c>
      <c r="E32" s="7">
        <f>(C6+C10+C14)/3</f>
        <v>2</v>
      </c>
      <c r="F32" s="7">
        <f>(C7+C11+C15)/3</f>
        <v>2</v>
      </c>
      <c r="J32" s="7">
        <f>C32-B19-C17-N10</f>
        <v>-0.16666944444444498</v>
      </c>
      <c r="K32" s="7">
        <f>D32-B19-C17-N11</f>
        <v>0.5000083333333327</v>
      </c>
      <c r="L32" s="7">
        <f>E32-B19-C17-N12</f>
        <v>-0.16666944444444498</v>
      </c>
      <c r="M32" s="7">
        <f>F32-B19-C17-N13</f>
        <v>-0.16666944444444498</v>
      </c>
      <c r="N32" s="5">
        <f>SUM(J32:M32)</f>
        <v>-2.220446049250313E-15</v>
      </c>
    </row>
    <row r="33" spans="2:14" ht="13.5">
      <c r="B33" t="s">
        <v>2</v>
      </c>
      <c r="C33" s="7">
        <f>(F4+F8+F12)/3</f>
        <v>4.2222</v>
      </c>
      <c r="D33" s="7">
        <f>(F5+F9+F13)/3</f>
        <v>4.222233333333333</v>
      </c>
      <c r="E33" s="7">
        <f>(F6+F10+F14)/3</f>
        <v>4.6667</v>
      </c>
      <c r="F33" s="7">
        <f>(F7+F11+F15)/3</f>
        <v>4.6667</v>
      </c>
      <c r="J33" s="7">
        <f>C33-B19-F17-N10</f>
        <v>-0.7500277777777775</v>
      </c>
      <c r="K33" s="7">
        <f>D33-B19-F17-N11</f>
        <v>-0.19445000000000023</v>
      </c>
      <c r="L33" s="7">
        <f>E33-B19-F17-N12</f>
        <v>0.47223888888888865</v>
      </c>
      <c r="M33" s="7">
        <f>F33-B19-F17-N13</f>
        <v>0.47223888888888865</v>
      </c>
      <c r="N33" s="5">
        <f>SUM(J33:M33)</f>
        <v>-4.440892098500626E-16</v>
      </c>
    </row>
    <row r="34" spans="2:14" ht="13.5">
      <c r="B34" t="s">
        <v>3</v>
      </c>
      <c r="C34" s="7">
        <f>(I4+I8+I12)/3</f>
        <v>4.0000333333333336</v>
      </c>
      <c r="D34" s="7">
        <f>(I5+I9+I13)/3</f>
        <v>2.2222333333333335</v>
      </c>
      <c r="E34" s="7">
        <f>(I6+I10+I14)/3</f>
        <v>2</v>
      </c>
      <c r="F34" s="7">
        <f>(I7+I11+I15)/3</f>
        <v>2</v>
      </c>
      <c r="J34" s="7">
        <f>C34-B19-I17-N10</f>
        <v>0.916697222222222</v>
      </c>
      <c r="K34" s="7">
        <f>D34-B19-I17-N11</f>
        <v>-0.3055583333333334</v>
      </c>
      <c r="L34" s="7">
        <f>E34-B19-I17-N12</f>
        <v>-0.305569444444445</v>
      </c>
      <c r="M34" s="7">
        <f>F34-B19-I17-N13</f>
        <v>-0.305569444444445</v>
      </c>
      <c r="N34" s="5">
        <f>SUM(J34:M34)</f>
        <v>-1.3322676295501878E-15</v>
      </c>
    </row>
    <row r="35" spans="10:15" ht="13.5">
      <c r="J35" s="5">
        <f>SUM(J32:J34)</f>
        <v>0</v>
      </c>
      <c r="K35" s="5">
        <f>SUM(K32:K34)</f>
        <v>-8.881784197001252E-16</v>
      </c>
      <c r="L35" s="5">
        <f>SUM(L32:L34)</f>
        <v>-1.3322676295501878E-15</v>
      </c>
      <c r="M35" s="5">
        <f>SUM(M32:M34)</f>
        <v>-1.3322676295501878E-15</v>
      </c>
      <c r="N35" s="5">
        <f>SUM(J31:N34)</f>
        <v>-7.993605777301127E-15</v>
      </c>
      <c r="O35" t="s">
        <v>49</v>
      </c>
    </row>
    <row r="36" spans="1:15" ht="13.5">
      <c r="A36" t="s">
        <v>50</v>
      </c>
      <c r="O36">
        <f>(POWER(J32,2)+POWER(K32,2)+POWER(L32,2)+POWER(M32,2)+POWER(J33,2)+POWER(K33,2)+POWER(L33,2)+POWER(M33,2)+POWER(J34,2)+POWER(K34,2)+POWER(L34,2)+POWER(M34,2))/12</f>
        <v>0.20834675949074066</v>
      </c>
    </row>
    <row r="37" spans="2:9" ht="13.5">
      <c r="B37" t="s">
        <v>37</v>
      </c>
      <c r="C37" t="s">
        <v>44</v>
      </c>
      <c r="D37" t="s">
        <v>45</v>
      </c>
      <c r="E37" t="s">
        <v>46</v>
      </c>
      <c r="F37" t="s">
        <v>47</v>
      </c>
      <c r="I37" s="4" t="s">
        <v>51</v>
      </c>
    </row>
    <row r="38" spans="2:14" ht="13.5">
      <c r="B38" t="s">
        <v>38</v>
      </c>
      <c r="C38" s="7">
        <f>(C4+F4+I4)/3</f>
        <v>3</v>
      </c>
      <c r="D38" s="7">
        <f>(C5+F5+I5)/3</f>
        <v>3.555566666666667</v>
      </c>
      <c r="E38" s="7">
        <f>(C6+F6+I6)/3</f>
        <v>2.8888999999999996</v>
      </c>
      <c r="F38" s="7">
        <f>(C7+F7+I7)/3</f>
        <v>2.8888999999999996</v>
      </c>
      <c r="J38" s="7">
        <f>C38-B19-N4-N10</f>
        <v>-0.611111111111112</v>
      </c>
      <c r="K38" s="7">
        <f>D38-B19-N4-N11</f>
        <v>0.49999999999999956</v>
      </c>
      <c r="L38" s="7">
        <f>E38-B19-N4-N12</f>
        <v>0.055555555555554026</v>
      </c>
      <c r="M38" s="7">
        <f>F38-B19-N4-N13</f>
        <v>0.055555555555554026</v>
      </c>
      <c r="N38" s="5">
        <f>SUM(J38:M38)</f>
        <v>-4.440892098500626E-15</v>
      </c>
    </row>
    <row r="39" spans="2:14" ht="13.5">
      <c r="B39" t="s">
        <v>39</v>
      </c>
      <c r="C39" s="7">
        <f>(C8+F8+I8)/3</f>
        <v>4.666666666666667</v>
      </c>
      <c r="D39" s="7">
        <f>(C9+F9+I9)/3</f>
        <v>2.8888999999999996</v>
      </c>
      <c r="E39" s="7">
        <f>(C10+F10+I10)/3</f>
        <v>2.8888999999999996</v>
      </c>
      <c r="F39" s="7">
        <f>(C11+F11+I11)/3</f>
        <v>2.8888999999999996</v>
      </c>
      <c r="J39" s="7">
        <f>C39-B19-N5-N10</f>
        <v>0.8055555555555558</v>
      </c>
      <c r="K39" s="7">
        <f>D39-B19-N5-N11</f>
        <v>-0.41666666666666696</v>
      </c>
      <c r="L39" s="7">
        <f>E39-B19-N5-N12</f>
        <v>-0.19444444444444509</v>
      </c>
      <c r="M39" s="7">
        <f>F39-B19-N5-N13</f>
        <v>-0.19444444444444509</v>
      </c>
      <c r="N39" s="5">
        <f>SUM(J39:M39)</f>
        <v>-1.3322676295501878E-15</v>
      </c>
    </row>
    <row r="40" spans="2:14" ht="13.5">
      <c r="B40" t="s">
        <v>40</v>
      </c>
      <c r="C40" s="7">
        <f>(C12+F12+I12)/3</f>
        <v>3.3333333333333335</v>
      </c>
      <c r="D40" s="7">
        <f>(C13+F13+I13)/3</f>
        <v>2.8888999999999996</v>
      </c>
      <c r="E40" s="7">
        <f>(C14+F14+I14)/3</f>
        <v>2.8888999999999996</v>
      </c>
      <c r="F40" s="7">
        <f>(C15+F15+I15)/3</f>
        <v>2.8888999999999996</v>
      </c>
      <c r="J40" s="7">
        <f>C40-B19-N6-N10</f>
        <v>-0.19444444444444464</v>
      </c>
      <c r="K40" s="7">
        <f>D40-B19-N6-N11</f>
        <v>-0.08333333333333393</v>
      </c>
      <c r="L40" s="7">
        <f>E40-B19-N6-N12</f>
        <v>0.13888888888888795</v>
      </c>
      <c r="M40" s="7">
        <f>F40-B19-N6-N13</f>
        <v>0.13888888888888795</v>
      </c>
      <c r="N40" s="5">
        <f>SUM(J40:M40)</f>
        <v>-2.6645352591003757E-15</v>
      </c>
    </row>
    <row r="41" spans="10:15" ht="13.5">
      <c r="J41" s="5">
        <f>SUM(J37:J40)</f>
        <v>-8.881784197001252E-16</v>
      </c>
      <c r="K41" s="5">
        <f>SUM(K38:K40)</f>
        <v>-1.3322676295501878E-15</v>
      </c>
      <c r="L41" s="5">
        <f>SUM(L38:L40)</f>
        <v>-3.1086244689504383E-15</v>
      </c>
      <c r="M41" s="5">
        <f>SUM(M38:M40)</f>
        <v>-3.1086244689504383E-15</v>
      </c>
      <c r="N41" s="5">
        <f>SUM(J38:M40)</f>
        <v>-8.43769498715119E-15</v>
      </c>
      <c r="O41" t="s">
        <v>52</v>
      </c>
    </row>
    <row r="42" spans="4:15" ht="13.5">
      <c r="D42" t="s">
        <v>24</v>
      </c>
      <c r="F42" t="s">
        <v>25</v>
      </c>
      <c r="G42" t="s">
        <v>26</v>
      </c>
      <c r="O42">
        <f>(POWER(J38,2)+POWER(K38,2)+POWER(L38,2)+POWER(M38,2)+POWER(J39,2)+POWER(K39,2)+POWER(L39,2)+POWER(M39,2)+POWER(J40,2)+POWER(K40,2)+POWER(L40,2)+POWER(M40,2))/12</f>
        <v>0.13425925925925936</v>
      </c>
    </row>
    <row r="43" spans="1:12" ht="13.5">
      <c r="A43" t="s">
        <v>53</v>
      </c>
      <c r="B43">
        <f>N30</f>
        <v>0.10288307618827149</v>
      </c>
      <c r="C43" s="4" t="s">
        <v>28</v>
      </c>
      <c r="D43">
        <v>0.2450815</v>
      </c>
      <c r="E43" s="4" t="s">
        <v>29</v>
      </c>
      <c r="F43">
        <v>0.05666157</v>
      </c>
      <c r="G43" s="6" t="s">
        <v>30</v>
      </c>
      <c r="H43" s="1">
        <v>0.4756677</v>
      </c>
      <c r="I43" s="6" t="s">
        <v>31</v>
      </c>
      <c r="J43" s="1">
        <v>4</v>
      </c>
      <c r="K43" s="1" t="s">
        <v>32</v>
      </c>
      <c r="L43" s="1">
        <v>72</v>
      </c>
    </row>
    <row r="44" spans="1:12" ht="13.5">
      <c r="A44" t="s">
        <v>54</v>
      </c>
      <c r="B44">
        <f>O36</f>
        <v>0.20834675949074066</v>
      </c>
      <c r="D44">
        <v>0.3487642</v>
      </c>
      <c r="F44">
        <v>0.1084456</v>
      </c>
      <c r="G44" s="1"/>
      <c r="H44" s="1">
        <v>0.7402635</v>
      </c>
      <c r="I44" s="6" t="s">
        <v>34</v>
      </c>
      <c r="J44" s="1">
        <v>6</v>
      </c>
      <c r="K44" s="6" t="s">
        <v>34</v>
      </c>
      <c r="L44" s="1">
        <v>72</v>
      </c>
    </row>
    <row r="45" spans="1:12" ht="13.5">
      <c r="A45" t="s">
        <v>55</v>
      </c>
      <c r="B45">
        <f>O42</f>
        <v>0.13425925925925936</v>
      </c>
      <c r="D45">
        <v>0.2799695</v>
      </c>
      <c r="F45">
        <v>0.0726856</v>
      </c>
      <c r="G45" s="1"/>
      <c r="H45" s="1">
        <v>0.5166079</v>
      </c>
      <c r="I45" s="1"/>
      <c r="J45" s="1">
        <v>6</v>
      </c>
      <c r="K45" s="1"/>
      <c r="L45" s="1">
        <v>72</v>
      </c>
    </row>
    <row r="50" ht="13.5">
      <c r="B50" t="s">
        <v>56</v>
      </c>
    </row>
    <row r="51" ht="13.5">
      <c r="B51" s="9"/>
    </row>
  </sheetData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SheetLayoutView="100" workbookViewId="0" topLeftCell="A1">
      <selection activeCell="P50" sqref="P50"/>
    </sheetView>
  </sheetViews>
  <sheetFormatPr defaultColWidth="10.875" defaultRowHeight="13.5" customHeight="1"/>
  <sheetData>
    <row r="1" ht="13.5">
      <c r="A1" t="s">
        <v>57</v>
      </c>
    </row>
    <row r="2" spans="3:9" ht="13.5">
      <c r="C2" t="s">
        <v>1</v>
      </c>
      <c r="F2" t="s">
        <v>2</v>
      </c>
      <c r="I2" t="s">
        <v>3</v>
      </c>
    </row>
    <row r="3" spans="1:14" ht="13.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6</v>
      </c>
      <c r="G3" t="s">
        <v>7</v>
      </c>
      <c r="H3" t="s">
        <v>8</v>
      </c>
      <c r="I3" t="s">
        <v>6</v>
      </c>
      <c r="J3" t="s">
        <v>7</v>
      </c>
      <c r="K3" t="s">
        <v>8</v>
      </c>
      <c r="N3" t="s">
        <v>9</v>
      </c>
    </row>
    <row r="4" spans="1:14" ht="13.5">
      <c r="A4">
        <v>1</v>
      </c>
      <c r="B4">
        <v>1</v>
      </c>
      <c r="C4" s="2">
        <v>3</v>
      </c>
      <c r="D4" s="2">
        <v>1</v>
      </c>
      <c r="E4" s="2">
        <f aca="true" t="shared" si="0" ref="E4:E15">POWER(D4,2)</f>
        <v>1</v>
      </c>
      <c r="F4" s="3">
        <v>3.3333</v>
      </c>
      <c r="G4" s="3">
        <v>1.5275</v>
      </c>
      <c r="H4" s="3">
        <f aca="true" t="shared" si="1" ref="H4:H15">POWER(G4,2)</f>
        <v>2.3332562500000003</v>
      </c>
      <c r="I4" s="2">
        <v>2.6667</v>
      </c>
      <c r="J4" s="2">
        <v>0.5744</v>
      </c>
      <c r="K4" s="2">
        <f aca="true" t="shared" si="2" ref="K4:K15">POWER(J4,2)</f>
        <v>0.32993536</v>
      </c>
      <c r="L4" s="4" t="s">
        <v>10</v>
      </c>
      <c r="M4">
        <f>(SUM(C4:C7)+SUM(F4:F7)+SUM(I4:I7))/12</f>
        <v>3.083341666666667</v>
      </c>
      <c r="N4">
        <f>M4-B19</f>
        <v>-0.05555555555555447</v>
      </c>
    </row>
    <row r="5" spans="1:14" ht="13.5">
      <c r="A5">
        <v>1</v>
      </c>
      <c r="B5">
        <v>2</v>
      </c>
      <c r="C5" s="2">
        <v>4.6667</v>
      </c>
      <c r="D5" s="2">
        <v>1.5275</v>
      </c>
      <c r="E5" s="2">
        <f t="shared" si="0"/>
        <v>2.3332562500000003</v>
      </c>
      <c r="F5" s="3">
        <v>3.3333</v>
      </c>
      <c r="G5" s="3">
        <v>1.5275</v>
      </c>
      <c r="H5" s="3">
        <f t="shared" si="1"/>
        <v>2.3332562500000003</v>
      </c>
      <c r="I5" s="2">
        <v>2.6667</v>
      </c>
      <c r="J5" s="2">
        <v>2.0817</v>
      </c>
      <c r="K5" s="2">
        <f t="shared" si="2"/>
        <v>4.333474890000001</v>
      </c>
      <c r="L5" s="4" t="s">
        <v>11</v>
      </c>
      <c r="M5">
        <f>(SUM(C8:C11)+SUM(F8:F11)+SUM(I8:I11))/12</f>
        <v>3.333341666666666</v>
      </c>
      <c r="N5">
        <f>M5-B19</f>
        <v>0.19444444444444464</v>
      </c>
    </row>
    <row r="6" spans="1:14" ht="13.5">
      <c r="A6">
        <v>1</v>
      </c>
      <c r="B6">
        <v>3</v>
      </c>
      <c r="C6" s="2">
        <v>2</v>
      </c>
      <c r="D6" s="2">
        <v>1</v>
      </c>
      <c r="E6" s="2">
        <f t="shared" si="0"/>
        <v>1</v>
      </c>
      <c r="F6" s="3">
        <v>4.6667</v>
      </c>
      <c r="G6" s="3">
        <v>1.5275</v>
      </c>
      <c r="H6" s="3">
        <f t="shared" si="1"/>
        <v>2.3332562500000003</v>
      </c>
      <c r="I6" s="2">
        <v>2</v>
      </c>
      <c r="J6" s="2">
        <v>1</v>
      </c>
      <c r="K6" s="2">
        <f t="shared" si="2"/>
        <v>1</v>
      </c>
      <c r="L6" s="4" t="s">
        <v>12</v>
      </c>
      <c r="M6">
        <f>(SUM(C12:C15)+SUM(F12:F15)+SUM(I12:I15))/12</f>
        <v>3.000008333333333</v>
      </c>
      <c r="N6">
        <f>M6-B19</f>
        <v>-0.1388888888888884</v>
      </c>
    </row>
    <row r="7" spans="1:14" ht="13.5">
      <c r="A7">
        <v>1</v>
      </c>
      <c r="B7">
        <v>4</v>
      </c>
      <c r="C7" s="2">
        <v>2</v>
      </c>
      <c r="D7" s="2">
        <v>1</v>
      </c>
      <c r="E7" s="2">
        <f t="shared" si="0"/>
        <v>1</v>
      </c>
      <c r="F7" s="3">
        <v>4.6667</v>
      </c>
      <c r="G7" s="3">
        <v>1.5275</v>
      </c>
      <c r="H7" s="3">
        <f t="shared" si="1"/>
        <v>2.3332562500000003</v>
      </c>
      <c r="I7" s="2">
        <v>2</v>
      </c>
      <c r="J7" s="2">
        <v>1</v>
      </c>
      <c r="K7" s="2">
        <f t="shared" si="2"/>
        <v>1</v>
      </c>
      <c r="N7" s="5"/>
    </row>
    <row r="8" spans="1:11" ht="13.5">
      <c r="A8">
        <v>2</v>
      </c>
      <c r="B8">
        <v>1</v>
      </c>
      <c r="C8" s="2">
        <v>3</v>
      </c>
      <c r="D8" s="2">
        <v>1</v>
      </c>
      <c r="E8" s="2">
        <f t="shared" si="0"/>
        <v>1</v>
      </c>
      <c r="F8" s="3">
        <v>6.3333</v>
      </c>
      <c r="G8" s="3">
        <v>0.5774</v>
      </c>
      <c r="H8" s="3">
        <f t="shared" si="1"/>
        <v>0.33339076</v>
      </c>
      <c r="I8" s="2">
        <v>4.6667</v>
      </c>
      <c r="J8" s="2">
        <v>2.8868</v>
      </c>
      <c r="K8" s="2">
        <f t="shared" si="2"/>
        <v>8.333614240000001</v>
      </c>
    </row>
    <row r="9" spans="1:11" ht="13.5">
      <c r="A9">
        <v>2</v>
      </c>
      <c r="B9">
        <v>2</v>
      </c>
      <c r="C9" s="2">
        <v>2</v>
      </c>
      <c r="D9" s="2">
        <v>1</v>
      </c>
      <c r="E9" s="2">
        <f t="shared" si="0"/>
        <v>1</v>
      </c>
      <c r="F9" s="3">
        <v>4.6667</v>
      </c>
      <c r="G9" s="3">
        <v>1.5275</v>
      </c>
      <c r="H9" s="3">
        <f t="shared" si="1"/>
        <v>2.3332562500000003</v>
      </c>
      <c r="I9" s="2">
        <v>2</v>
      </c>
      <c r="J9" s="2">
        <v>1</v>
      </c>
      <c r="K9" s="2">
        <f t="shared" si="2"/>
        <v>1</v>
      </c>
    </row>
    <row r="10" spans="1:14" ht="13.5">
      <c r="A10">
        <v>2</v>
      </c>
      <c r="B10">
        <v>3</v>
      </c>
      <c r="C10" s="2">
        <v>2</v>
      </c>
      <c r="D10" s="2">
        <v>1</v>
      </c>
      <c r="E10" s="2">
        <f t="shared" si="0"/>
        <v>1</v>
      </c>
      <c r="F10" s="3">
        <v>4.6667</v>
      </c>
      <c r="G10" s="3">
        <v>1.5275</v>
      </c>
      <c r="H10" s="3">
        <f t="shared" si="1"/>
        <v>2.3332562500000003</v>
      </c>
      <c r="I10" s="2">
        <v>2</v>
      </c>
      <c r="J10" s="2">
        <v>1</v>
      </c>
      <c r="K10" s="2">
        <f t="shared" si="2"/>
        <v>1</v>
      </c>
      <c r="L10" s="4" t="s">
        <v>13</v>
      </c>
      <c r="M10">
        <f>(C4+C8+C12+F4+F8+F12+I4+I8+I12)/9</f>
        <v>3.6666666666666665</v>
      </c>
      <c r="N10">
        <f>M10-B19</f>
        <v>0.527769444444445</v>
      </c>
    </row>
    <row r="11" spans="1:14" ht="13.5">
      <c r="A11">
        <v>2</v>
      </c>
      <c r="B11">
        <v>4</v>
      </c>
      <c r="C11" s="2">
        <v>2</v>
      </c>
      <c r="D11" s="2">
        <v>1</v>
      </c>
      <c r="E11" s="2">
        <f t="shared" si="0"/>
        <v>1</v>
      </c>
      <c r="F11" s="3">
        <v>4.6667</v>
      </c>
      <c r="G11" s="3">
        <v>1.5275</v>
      </c>
      <c r="H11" s="3">
        <f t="shared" si="1"/>
        <v>2.3332562500000003</v>
      </c>
      <c r="I11" s="2">
        <v>2</v>
      </c>
      <c r="J11" s="2">
        <v>1</v>
      </c>
      <c r="K11" s="2">
        <f t="shared" si="2"/>
        <v>1</v>
      </c>
      <c r="L11" s="4" t="s">
        <v>14</v>
      </c>
      <c r="M11">
        <f>(C5+C9+C13+F5+F9+F13+I5+I9+I13)/9</f>
        <v>3.111122222222222</v>
      </c>
      <c r="N11">
        <f>M11-B19</f>
        <v>-0.02777499999999966</v>
      </c>
    </row>
    <row r="12" spans="1:14" ht="13.5">
      <c r="A12">
        <v>3</v>
      </c>
      <c r="B12">
        <v>1</v>
      </c>
      <c r="C12" s="2">
        <v>2.3333</v>
      </c>
      <c r="D12" s="2">
        <v>0.5774</v>
      </c>
      <c r="E12" s="2">
        <f t="shared" si="0"/>
        <v>0.33339076</v>
      </c>
      <c r="F12" s="3">
        <v>3</v>
      </c>
      <c r="G12" s="3">
        <v>0</v>
      </c>
      <c r="H12" s="3">
        <f t="shared" si="1"/>
        <v>0</v>
      </c>
      <c r="I12" s="2">
        <v>4.6667</v>
      </c>
      <c r="J12" s="2">
        <v>2.0817</v>
      </c>
      <c r="K12" s="2">
        <f t="shared" si="2"/>
        <v>4.333474890000001</v>
      </c>
      <c r="L12" s="4" t="s">
        <v>15</v>
      </c>
      <c r="M12">
        <f>(C6+C10+C14+F6+F10+F14+I6+I10+I14)/9</f>
        <v>2.8889</v>
      </c>
      <c r="N12">
        <f>M12-B19</f>
        <v>-0.24999722222222154</v>
      </c>
    </row>
    <row r="13" spans="1:14" ht="13.5">
      <c r="A13">
        <v>3</v>
      </c>
      <c r="B13">
        <v>2</v>
      </c>
      <c r="C13" s="2">
        <v>2</v>
      </c>
      <c r="D13" s="2">
        <v>1</v>
      </c>
      <c r="E13" s="2">
        <f t="shared" si="0"/>
        <v>1</v>
      </c>
      <c r="F13" s="3">
        <v>4.6667</v>
      </c>
      <c r="G13" s="3">
        <v>1.5275</v>
      </c>
      <c r="H13" s="3">
        <f t="shared" si="1"/>
        <v>2.3332562500000003</v>
      </c>
      <c r="I13" s="2">
        <v>2</v>
      </c>
      <c r="J13" s="2">
        <v>1</v>
      </c>
      <c r="K13" s="2">
        <f t="shared" si="2"/>
        <v>1</v>
      </c>
      <c r="L13" s="4" t="s">
        <v>16</v>
      </c>
      <c r="M13">
        <f>(C7+C11+C15+F7+F11+F15+I7+I11+I15)/9</f>
        <v>2.8889</v>
      </c>
      <c r="N13">
        <f>M13-B19</f>
        <v>-0.24999722222222154</v>
      </c>
    </row>
    <row r="14" spans="1:14" ht="13.5">
      <c r="A14">
        <v>3</v>
      </c>
      <c r="B14">
        <v>3</v>
      </c>
      <c r="C14" s="2">
        <v>2</v>
      </c>
      <c r="D14" s="2">
        <v>1</v>
      </c>
      <c r="E14" s="2">
        <f t="shared" si="0"/>
        <v>1</v>
      </c>
      <c r="F14" s="3">
        <v>4.6667</v>
      </c>
      <c r="G14" s="3">
        <v>1.5275</v>
      </c>
      <c r="H14" s="3">
        <f t="shared" si="1"/>
        <v>2.3332562500000003</v>
      </c>
      <c r="I14" s="2">
        <v>2</v>
      </c>
      <c r="J14" s="2">
        <v>1</v>
      </c>
      <c r="K14" s="2">
        <f t="shared" si="2"/>
        <v>1</v>
      </c>
      <c r="N14" s="5"/>
    </row>
    <row r="15" spans="1:11" ht="13.5">
      <c r="A15">
        <v>3</v>
      </c>
      <c r="B15">
        <v>4</v>
      </c>
      <c r="C15" s="2">
        <v>2</v>
      </c>
      <c r="D15" s="2">
        <v>1</v>
      </c>
      <c r="E15" s="2">
        <f t="shared" si="0"/>
        <v>1</v>
      </c>
      <c r="F15" s="3">
        <v>4.6667</v>
      </c>
      <c r="G15" s="3">
        <v>1.5275</v>
      </c>
      <c r="H15" s="3">
        <f t="shared" si="1"/>
        <v>2.3332562500000003</v>
      </c>
      <c r="I15" s="2">
        <v>2</v>
      </c>
      <c r="J15" s="2">
        <v>1</v>
      </c>
      <c r="K15" s="2">
        <f t="shared" si="2"/>
        <v>1</v>
      </c>
    </row>
    <row r="16" spans="2:9" ht="13.5">
      <c r="B16" t="s">
        <v>17</v>
      </c>
      <c r="C16">
        <f>SUM(C4:C15)/12</f>
        <v>2.4166666666666665</v>
      </c>
      <c r="E16" t="s">
        <v>18</v>
      </c>
      <c r="F16">
        <f>SUM(F4:F15)/12</f>
        <v>4.4444583333333325</v>
      </c>
      <c r="H16" t="s">
        <v>19</v>
      </c>
      <c r="I16">
        <f>SUM(I4:I15)/12</f>
        <v>2.5555666666666665</v>
      </c>
    </row>
    <row r="17" spans="3:10" ht="13.5">
      <c r="C17">
        <f>C16-B19</f>
        <v>-0.722230555555555</v>
      </c>
      <c r="F17">
        <f>F16-B19</f>
        <v>1.305561111111111</v>
      </c>
      <c r="I17">
        <f>I16-B19</f>
        <v>-0.583330555555555</v>
      </c>
      <c r="J17" s="5"/>
    </row>
    <row r="19" spans="1:9" ht="13.5">
      <c r="A19" t="s">
        <v>20</v>
      </c>
      <c r="B19">
        <f>(SUM(C4:C15)+SUM(F4:F15)+SUM(I4:I15))/36</f>
        <v>3.1388972222222216</v>
      </c>
      <c r="I19" t="s">
        <v>58</v>
      </c>
    </row>
    <row r="20" spans="1:12" ht="13.5">
      <c r="A20" s="4" t="s">
        <v>23</v>
      </c>
      <c r="B20">
        <f>(SUM(E4:E15)+SUM(H4:H15)+SUM(K4:K15))/36</f>
        <v>1.7128638791666668</v>
      </c>
      <c r="D20" t="s">
        <v>24</v>
      </c>
      <c r="F20" t="s">
        <v>59</v>
      </c>
      <c r="G20" s="1" t="s">
        <v>26</v>
      </c>
      <c r="H20" s="1"/>
      <c r="I20" s="6" t="s">
        <v>31</v>
      </c>
      <c r="J20" s="1" t="s">
        <v>60</v>
      </c>
      <c r="K20" s="1" t="s">
        <v>32</v>
      </c>
      <c r="L20" s="1"/>
    </row>
    <row r="21" spans="1:12" ht="13.5">
      <c r="A21" t="s">
        <v>61</v>
      </c>
      <c r="B21">
        <f>M49</f>
        <v>0.1851887346759259</v>
      </c>
      <c r="D21">
        <f>SQRT(B21/B20)</f>
        <v>0.3288106355908501</v>
      </c>
      <c r="F21">
        <v>0.09756775</v>
      </c>
      <c r="G21" s="6" t="s">
        <v>30</v>
      </c>
      <c r="H21" s="1">
        <v>0.5134702</v>
      </c>
      <c r="I21" s="6" t="s">
        <v>34</v>
      </c>
      <c r="J21" s="1">
        <v>12</v>
      </c>
      <c r="K21" s="6" t="s">
        <v>34</v>
      </c>
      <c r="L21" s="1">
        <v>72</v>
      </c>
    </row>
    <row r="22" spans="3:9" ht="13.5">
      <c r="C22" t="s">
        <v>1</v>
      </c>
      <c r="F22" t="s">
        <v>2</v>
      </c>
      <c r="I22" t="s">
        <v>3</v>
      </c>
    </row>
    <row r="23" spans="1:16" ht="13.5">
      <c r="A23" t="s">
        <v>4</v>
      </c>
      <c r="B23" t="s">
        <v>5</v>
      </c>
      <c r="E23" t="s">
        <v>62</v>
      </c>
      <c r="H23" t="s">
        <v>63</v>
      </c>
      <c r="K23" t="s">
        <v>64</v>
      </c>
      <c r="M23" s="4" t="s">
        <v>41</v>
      </c>
      <c r="N23" t="s">
        <v>38</v>
      </c>
      <c r="O23" t="s">
        <v>39</v>
      </c>
      <c r="P23" t="s">
        <v>40</v>
      </c>
    </row>
    <row r="24" spans="1:16" ht="13.5">
      <c r="A24">
        <v>1</v>
      </c>
      <c r="B24">
        <v>1</v>
      </c>
      <c r="C24" s="2">
        <f>C4-B19-C17-N4-N10</f>
        <v>0.111119444444443</v>
      </c>
      <c r="D24" s="2">
        <f>N24+N29+N34</f>
        <v>-0.2222166666666694</v>
      </c>
      <c r="E24" s="2">
        <f aca="true" t="shared" si="3" ref="E24:E35">C24-D24</f>
        <v>0.3333361111111124</v>
      </c>
      <c r="F24" s="3">
        <f>F4-B19-F17-N4-N10</f>
        <v>-1.583372222222223</v>
      </c>
      <c r="G24" s="3">
        <f>N25+N30+N34</f>
        <v>-1.7500416666666676</v>
      </c>
      <c r="H24" s="3">
        <f aca="true" t="shared" si="4" ref="H24:H35">F24-G24</f>
        <v>0.16666944444444454</v>
      </c>
      <c r="I24" s="2">
        <f>I4-B19-I17-N4-N10</f>
        <v>-0.36108055555555696</v>
      </c>
      <c r="J24" s="2">
        <f>N26+N31+N34</f>
        <v>0.1389249999999982</v>
      </c>
      <c r="K24" s="2">
        <f aca="true" t="shared" si="5" ref="K24:K35">I24-J24</f>
        <v>-0.5000055555555551</v>
      </c>
      <c r="L24" s="4">
        <v>24</v>
      </c>
      <c r="M24" t="s">
        <v>1</v>
      </c>
      <c r="N24">
        <v>0.5555638888888876</v>
      </c>
      <c r="O24">
        <v>-0.36111111111111116</v>
      </c>
      <c r="P24">
        <v>-0.19445277777777825</v>
      </c>
    </row>
    <row r="25" spans="1:16" ht="13.5">
      <c r="A25">
        <v>1</v>
      </c>
      <c r="B25">
        <v>2</v>
      </c>
      <c r="C25" s="2">
        <f>C5-B19-C17-N4-N11</f>
        <v>2.3333638888888872</v>
      </c>
      <c r="D25" s="2">
        <f>N24+O29+O34</f>
        <v>1.5555722222222204</v>
      </c>
      <c r="E25" s="2">
        <f t="shared" si="3"/>
        <v>0.7777916666666669</v>
      </c>
      <c r="F25" s="3">
        <f>F5-B19-F17-N4-N11</f>
        <v>-1.0278277777777785</v>
      </c>
      <c r="G25" s="3">
        <f>N25+O30+O34</f>
        <v>-0.08335277777777828</v>
      </c>
      <c r="H25" s="3">
        <f t="shared" si="4"/>
        <v>-0.9444750000000002</v>
      </c>
      <c r="I25" s="2">
        <f>I5-B19-I17-N4-N11</f>
        <v>0.19446388888888766</v>
      </c>
      <c r="J25" s="2">
        <f>N26+O31+O34</f>
        <v>0.02778055555555481</v>
      </c>
      <c r="K25" s="2">
        <f t="shared" si="5"/>
        <v>0.16668333333333285</v>
      </c>
      <c r="L25" s="4">
        <v>25</v>
      </c>
      <c r="M25" t="s">
        <v>2</v>
      </c>
      <c r="N25">
        <v>-0.38890277777777804</v>
      </c>
      <c r="O25">
        <v>0.4444472222222222</v>
      </c>
      <c r="P25">
        <v>-0.055544444444444174</v>
      </c>
    </row>
    <row r="26" spans="1:16" ht="13.5">
      <c r="A26">
        <v>1</v>
      </c>
      <c r="B26">
        <v>3</v>
      </c>
      <c r="C26" s="2">
        <f>C6-B19-C17-N4-N12</f>
        <v>-0.11111388888889051</v>
      </c>
      <c r="D26" s="2">
        <f>N24+P29+P34</f>
        <v>0.4444499999999967</v>
      </c>
      <c r="E26" s="2">
        <f t="shared" si="3"/>
        <v>-0.5555638888888872</v>
      </c>
      <c r="F26" s="3">
        <f>F6-B19-F17-N4-N12</f>
        <v>0.5277944444444431</v>
      </c>
      <c r="G26" s="3">
        <f>N25+P30+P34</f>
        <v>0.13889166666666464</v>
      </c>
      <c r="H26" s="3">
        <f t="shared" si="4"/>
        <v>0.3889027777777785</v>
      </c>
      <c r="I26" s="2">
        <f>I6-B19-I17-N4-N12</f>
        <v>-0.25001388888889053</v>
      </c>
      <c r="J26" s="2">
        <f>N26+P31+P34</f>
        <v>-0.4166750000000028</v>
      </c>
      <c r="K26" s="2">
        <f t="shared" si="5"/>
        <v>0.16666111111111226</v>
      </c>
      <c r="L26" s="4">
        <v>26</v>
      </c>
      <c r="M26" t="s">
        <v>3</v>
      </c>
      <c r="N26">
        <v>-0.16666111111111181</v>
      </c>
      <c r="O26">
        <v>-0.0833361111111115</v>
      </c>
      <c r="P26">
        <v>0.24999722222222154</v>
      </c>
    </row>
    <row r="27" spans="1:14" ht="13.5">
      <c r="A27">
        <v>1</v>
      </c>
      <c r="B27">
        <v>4</v>
      </c>
      <c r="C27" s="2">
        <f>C7-B19-C17-N4-N13</f>
        <v>-0.11111388888889051</v>
      </c>
      <c r="D27" s="2">
        <f>N24+Q29+Q34</f>
        <v>0.4444499999999967</v>
      </c>
      <c r="E27" s="2">
        <f t="shared" si="3"/>
        <v>-0.5555638888888872</v>
      </c>
      <c r="F27" s="3">
        <f>F7-B19-F17-N4-N13</f>
        <v>0.5277944444444431</v>
      </c>
      <c r="G27" s="3">
        <f>N25+Q30+Q34</f>
        <v>0.13889166666666464</v>
      </c>
      <c r="H27" s="3">
        <f t="shared" si="4"/>
        <v>0.3889027777777785</v>
      </c>
      <c r="I27" s="2">
        <f>I7-B19-I17-N4-N13</f>
        <v>-0.25001388888889053</v>
      </c>
      <c r="J27" s="2">
        <f>N26+Q31+Q34</f>
        <v>-0.4166750000000028</v>
      </c>
      <c r="K27" s="2">
        <f t="shared" si="5"/>
        <v>0.16666111111111226</v>
      </c>
      <c r="N27" s="5"/>
    </row>
    <row r="28" spans="1:17" ht="13.5">
      <c r="A28">
        <v>2</v>
      </c>
      <c r="B28">
        <v>1</v>
      </c>
      <c r="C28" s="2">
        <f>C8-B19-C17-N5-N10</f>
        <v>-0.13888055555555612</v>
      </c>
      <c r="D28" s="2">
        <f>O24+N29+N35</f>
        <v>0.27777499999999966</v>
      </c>
      <c r="E28" s="2">
        <f t="shared" si="3"/>
        <v>-0.4166555555555558</v>
      </c>
      <c r="F28" s="3">
        <f>F8-B19-F17-N5-N10</f>
        <v>1.1666277777777783</v>
      </c>
      <c r="G28" s="3">
        <f>O25+N30+N35</f>
        <v>0.4999750000000005</v>
      </c>
      <c r="H28" s="3">
        <f t="shared" si="4"/>
        <v>0.6666527777777778</v>
      </c>
      <c r="I28" s="2">
        <f>I8-B19-I17-N5-N10</f>
        <v>1.3889194444444435</v>
      </c>
      <c r="J28" s="2">
        <f>O26+N31+N35</f>
        <v>1.6389166666666664</v>
      </c>
      <c r="K28" s="2">
        <f t="shared" si="5"/>
        <v>-0.24999722222222287</v>
      </c>
      <c r="M28" s="4" t="s">
        <v>48</v>
      </c>
      <c r="N28" t="s">
        <v>44</v>
      </c>
      <c r="O28" t="s">
        <v>45</v>
      </c>
      <c r="P28" t="s">
        <v>46</v>
      </c>
      <c r="Q28" t="s">
        <v>65</v>
      </c>
    </row>
    <row r="29" spans="1:17" ht="13.5">
      <c r="A29">
        <v>2</v>
      </c>
      <c r="B29">
        <v>2</v>
      </c>
      <c r="C29" s="2">
        <f>C9-B19-C17-N5-N11</f>
        <v>-0.5833361111111115</v>
      </c>
      <c r="D29" s="2">
        <f>O24+O29+O35</f>
        <v>-0.2777694444444454</v>
      </c>
      <c r="E29" s="2">
        <f t="shared" si="3"/>
        <v>-0.3055666666666661</v>
      </c>
      <c r="F29" s="3">
        <f>F9-B19-F17-N5-N11</f>
        <v>0.055572222222222134</v>
      </c>
      <c r="G29" s="3">
        <f>O25+O30+O35</f>
        <v>-0.16666944444444498</v>
      </c>
      <c r="H29" s="3">
        <f t="shared" si="4"/>
        <v>0.22224166666666711</v>
      </c>
      <c r="I29" s="2">
        <f>I9-B19-I17-N5-N11</f>
        <v>-0.7222361111111115</v>
      </c>
      <c r="J29" s="2">
        <f>O26+O31+O35</f>
        <v>-0.8055611111111118</v>
      </c>
      <c r="K29" s="2">
        <f t="shared" si="5"/>
        <v>0.08332500000000032</v>
      </c>
      <c r="L29">
        <v>29</v>
      </c>
      <c r="M29" t="s">
        <v>1</v>
      </c>
      <c r="N29">
        <v>-0.16666944444444498</v>
      </c>
      <c r="O29">
        <v>0.5000083333333327</v>
      </c>
      <c r="P29">
        <v>-0.16666944444444498</v>
      </c>
      <c r="Q29">
        <v>-0.16666944444444498</v>
      </c>
    </row>
    <row r="30" spans="1:17" ht="13.5">
      <c r="A30">
        <v>2</v>
      </c>
      <c r="B30">
        <v>3</v>
      </c>
      <c r="C30" s="2">
        <f>C10-B19-C17-N5-N12</f>
        <v>-0.3611138888888896</v>
      </c>
      <c r="D30" s="2">
        <f>O24+P29+P35</f>
        <v>-0.7222250000000012</v>
      </c>
      <c r="E30" s="2">
        <f t="shared" si="3"/>
        <v>0.3611111111111116</v>
      </c>
      <c r="F30" s="3">
        <f>F10-B19-F17-N5-N12</f>
        <v>0.277794444444444</v>
      </c>
      <c r="G30" s="3">
        <f>O25+P30+P35</f>
        <v>0.7222416666666658</v>
      </c>
      <c r="H30" s="3">
        <f t="shared" si="4"/>
        <v>-0.44444722222222177</v>
      </c>
      <c r="I30" s="2">
        <f>I10-B19-I17-N5-N12</f>
        <v>-0.5000138888888896</v>
      </c>
      <c r="J30" s="2">
        <f>O26+P31+P35</f>
        <v>-0.5833500000000016</v>
      </c>
      <c r="K30" s="2">
        <f t="shared" si="5"/>
        <v>0.08333611111111194</v>
      </c>
      <c r="L30" s="4">
        <v>30</v>
      </c>
      <c r="M30" t="s">
        <v>2</v>
      </c>
      <c r="N30">
        <v>-0.7500277777777775</v>
      </c>
      <c r="O30">
        <v>-0.19445000000000023</v>
      </c>
      <c r="P30">
        <v>0.47223888888888865</v>
      </c>
      <c r="Q30">
        <v>0.47223888888888865</v>
      </c>
    </row>
    <row r="31" spans="1:17" ht="13.5">
      <c r="A31">
        <v>2</v>
      </c>
      <c r="B31">
        <v>4</v>
      </c>
      <c r="C31" s="2">
        <f>C11-B19-C17-N5-N13</f>
        <v>-0.3611138888888896</v>
      </c>
      <c r="D31" s="2">
        <f>O24+Q29+Q35</f>
        <v>-0.7222250000000012</v>
      </c>
      <c r="E31" s="2">
        <f t="shared" si="3"/>
        <v>0.3611111111111116</v>
      </c>
      <c r="F31" s="3">
        <f>F11-B19-F17-N5-N13</f>
        <v>0.277794444444444</v>
      </c>
      <c r="G31" s="3">
        <f>O25+Q30+Q35</f>
        <v>0.7222416666666658</v>
      </c>
      <c r="H31" s="3">
        <f t="shared" si="4"/>
        <v>-0.44444722222222177</v>
      </c>
      <c r="I31" s="2">
        <f>I11-B19-I17-N5-N13</f>
        <v>-0.5000138888888896</v>
      </c>
      <c r="J31" s="2">
        <f>O26+Q31+Q35</f>
        <v>-0.5833500000000016</v>
      </c>
      <c r="K31" s="2">
        <f t="shared" si="5"/>
        <v>0.08333611111111194</v>
      </c>
      <c r="L31" s="4">
        <v>31</v>
      </c>
      <c r="M31" t="s">
        <v>3</v>
      </c>
      <c r="N31">
        <v>0.916697222222222</v>
      </c>
      <c r="O31">
        <v>-0.3055583333333334</v>
      </c>
      <c r="P31">
        <v>-0.305569444444445</v>
      </c>
      <c r="Q31">
        <v>-0.305569444444445</v>
      </c>
    </row>
    <row r="32" spans="1:12" ht="13.5">
      <c r="A32">
        <v>3</v>
      </c>
      <c r="B32">
        <v>1</v>
      </c>
      <c r="C32" s="2">
        <f>C12-B19-C17-N6-N10</f>
        <v>-0.47224722222222315</v>
      </c>
      <c r="D32" s="2">
        <f>P24+N29+N36</f>
        <v>-0.5555666666666679</v>
      </c>
      <c r="E32" s="2">
        <f t="shared" si="3"/>
        <v>0.08331944444444472</v>
      </c>
      <c r="F32" s="3">
        <f>F12-B19-F17-N6-N10</f>
        <v>-1.833338888888889</v>
      </c>
      <c r="G32" s="3">
        <f>P25+N30+N36</f>
        <v>-1.0000166666666663</v>
      </c>
      <c r="H32" s="3">
        <f t="shared" si="4"/>
        <v>-0.8333222222222227</v>
      </c>
      <c r="I32" s="2">
        <f>I12-B19-I17-N6-N10</f>
        <v>1.7222527777777765</v>
      </c>
      <c r="J32" s="2">
        <f>P26+N31+N36</f>
        <v>0.972249999999999</v>
      </c>
      <c r="K32" s="2">
        <f t="shared" si="5"/>
        <v>0.7500027777777776</v>
      </c>
      <c r="L32" s="4"/>
    </row>
    <row r="33" spans="1:17" ht="13.5">
      <c r="A33">
        <v>3</v>
      </c>
      <c r="B33">
        <v>2</v>
      </c>
      <c r="C33" s="2">
        <f>C13-B19-C17-N6-N11</f>
        <v>-0.25000277777777846</v>
      </c>
      <c r="D33" s="2">
        <f>P24+O29+O36</f>
        <v>0.22222222222222054</v>
      </c>
      <c r="E33" s="2">
        <f t="shared" si="3"/>
        <v>-0.472224999999999</v>
      </c>
      <c r="F33" s="3">
        <f>F13-B19-F17-N6-N11</f>
        <v>0.38890555555555517</v>
      </c>
      <c r="G33" s="3">
        <f>P25+O30+O36</f>
        <v>-0.33332777777777833</v>
      </c>
      <c r="H33" s="3">
        <f t="shared" si="4"/>
        <v>0.7222333333333335</v>
      </c>
      <c r="I33" s="2">
        <f>I13-B19-I17-N6-N11</f>
        <v>-0.3889027777777785</v>
      </c>
      <c r="J33" s="2">
        <f>P26+O31+O36</f>
        <v>-0.13889444444444576</v>
      </c>
      <c r="K33" s="2">
        <f t="shared" si="5"/>
        <v>-0.2500083333333327</v>
      </c>
      <c r="L33" s="4"/>
      <c r="M33" s="4" t="s">
        <v>51</v>
      </c>
      <c r="N33" t="s">
        <v>44</v>
      </c>
      <c r="O33" t="s">
        <v>45</v>
      </c>
      <c r="P33" t="s">
        <v>46</v>
      </c>
      <c r="Q33" t="s">
        <v>65</v>
      </c>
    </row>
    <row r="34" spans="1:17" ht="13.5">
      <c r="A34">
        <v>3</v>
      </c>
      <c r="B34">
        <v>3</v>
      </c>
      <c r="C34" s="2">
        <f>C14-B19-C17-N6-N12</f>
        <v>-0.027780555555556585</v>
      </c>
      <c r="D34" s="2">
        <f>P24+P29+P36</f>
        <v>-0.22223333333333528</v>
      </c>
      <c r="E34" s="2">
        <f t="shared" si="3"/>
        <v>0.1944527777777787</v>
      </c>
      <c r="F34" s="3">
        <f>F14-B19-F17-N6-N12</f>
        <v>0.611127777777777</v>
      </c>
      <c r="G34" s="3">
        <f>P25+P30+P36</f>
        <v>0.5555833333333324</v>
      </c>
      <c r="H34" s="3">
        <f t="shared" si="4"/>
        <v>0.05554444444444462</v>
      </c>
      <c r="I34" s="2">
        <f>I14-B19-I17-N6-N12</f>
        <v>-0.1666805555555566</v>
      </c>
      <c r="J34" s="2">
        <f>P26+P31+P36</f>
        <v>0.08331666666666449</v>
      </c>
      <c r="K34" s="2">
        <f t="shared" si="5"/>
        <v>-0.2499972222222211</v>
      </c>
      <c r="L34">
        <v>34</v>
      </c>
      <c r="M34" t="s">
        <v>38</v>
      </c>
      <c r="N34" s="5">
        <v>-0.611111111111112</v>
      </c>
      <c r="O34">
        <v>0.5</v>
      </c>
      <c r="P34">
        <v>0.055555555555554026</v>
      </c>
      <c r="Q34">
        <v>0.055555555555554026</v>
      </c>
    </row>
    <row r="35" spans="1:17" ht="13.5">
      <c r="A35">
        <v>3</v>
      </c>
      <c r="B35">
        <v>4</v>
      </c>
      <c r="C35" s="2">
        <f>C15-B19-C17-N6-N13</f>
        <v>-0.027780555555556585</v>
      </c>
      <c r="D35" s="2">
        <f>P24+Q29+Q36</f>
        <v>-0.22223333333333528</v>
      </c>
      <c r="E35" s="2">
        <f t="shared" si="3"/>
        <v>0.1944527777777787</v>
      </c>
      <c r="F35" s="3">
        <f>F15-B19-F17-N6-N13</f>
        <v>0.611127777777777</v>
      </c>
      <c r="G35" s="3">
        <f>P25+Q30+Q36</f>
        <v>0.5555833333333324</v>
      </c>
      <c r="H35" s="3">
        <f t="shared" si="4"/>
        <v>0.05554444444444462</v>
      </c>
      <c r="I35" s="2">
        <f>I15-B19-I17-N6-N13</f>
        <v>-0.1666805555555566</v>
      </c>
      <c r="J35" s="2">
        <f>P26+Q31+Q36</f>
        <v>0.08331666666666449</v>
      </c>
      <c r="K35" s="2">
        <f t="shared" si="5"/>
        <v>-0.2499972222222211</v>
      </c>
      <c r="L35">
        <v>35</v>
      </c>
      <c r="M35" t="s">
        <v>39</v>
      </c>
      <c r="N35">
        <v>0.8055555555555558</v>
      </c>
      <c r="O35">
        <v>-0.41666666666666696</v>
      </c>
      <c r="P35">
        <v>-0.19444444444444509</v>
      </c>
      <c r="Q35">
        <v>-0.19444444444444509</v>
      </c>
    </row>
    <row r="36" spans="12:17" ht="13.5">
      <c r="L36">
        <v>36</v>
      </c>
      <c r="M36" t="s">
        <v>40</v>
      </c>
      <c r="N36">
        <v>-0.19444444444444464</v>
      </c>
      <c r="O36">
        <v>-0.08333333333333393</v>
      </c>
      <c r="P36">
        <v>0.13888888888888795</v>
      </c>
      <c r="Q36">
        <v>0.13888888888888795</v>
      </c>
    </row>
    <row r="37" spans="5:11" ht="13.5">
      <c r="E37" t="s">
        <v>66</v>
      </c>
      <c r="H37" t="s">
        <v>67</v>
      </c>
      <c r="J37" s="5"/>
      <c r="K37" t="s">
        <v>68</v>
      </c>
    </row>
    <row r="38" spans="5:11" ht="13.5">
      <c r="E38">
        <f aca="true" t="shared" si="6" ref="E38:E49">POWER(E24,2)</f>
        <v>0.11111296297067987</v>
      </c>
      <c r="H38">
        <f aca="true" t="shared" si="7" ref="H38:H49">POWER(H24,2)</f>
        <v>0.027778703711419783</v>
      </c>
      <c r="K38">
        <f aca="true" t="shared" si="8" ref="K38:K49">POWER(K24,2)</f>
        <v>0.25000555558641935</v>
      </c>
    </row>
    <row r="39" spans="5:11" ht="13.5">
      <c r="E39">
        <f t="shared" si="6"/>
        <v>0.6049598767361114</v>
      </c>
      <c r="H39">
        <f t="shared" si="7"/>
        <v>0.8920330256250003</v>
      </c>
      <c r="K39">
        <f t="shared" si="8"/>
        <v>0.02778333361111095</v>
      </c>
    </row>
    <row r="40" spans="5:11" ht="13.5">
      <c r="E40">
        <f t="shared" si="6"/>
        <v>0.3086512346373438</v>
      </c>
      <c r="H40">
        <f t="shared" si="7"/>
        <v>0.15124537056327217</v>
      </c>
      <c r="K40">
        <f t="shared" si="8"/>
        <v>0.027775925956790504</v>
      </c>
    </row>
    <row r="41" spans="5:11" ht="13.5">
      <c r="E41">
        <f t="shared" si="6"/>
        <v>0.3086512346373438</v>
      </c>
      <c r="H41">
        <f t="shared" si="7"/>
        <v>0.15124537056327217</v>
      </c>
      <c r="K41">
        <f t="shared" si="8"/>
        <v>0.027775925956790504</v>
      </c>
    </row>
    <row r="42" spans="5:11" ht="13.5">
      <c r="E42">
        <f t="shared" si="6"/>
        <v>0.17360185197530884</v>
      </c>
      <c r="H42">
        <f t="shared" si="7"/>
        <v>0.44442592611882714</v>
      </c>
      <c r="K42">
        <f t="shared" si="8"/>
        <v>0.062498611118827485</v>
      </c>
    </row>
    <row r="43" spans="5:11" ht="13.5">
      <c r="E43">
        <f t="shared" si="6"/>
        <v>0.09337098777777743</v>
      </c>
      <c r="H43">
        <f t="shared" si="7"/>
        <v>0.049391358402777974</v>
      </c>
      <c r="K43">
        <f t="shared" si="8"/>
        <v>0.006943055625000053</v>
      </c>
    </row>
    <row r="44" spans="5:11" ht="13.5">
      <c r="E44">
        <f t="shared" si="6"/>
        <v>0.1304012345679016</v>
      </c>
      <c r="H44">
        <f t="shared" si="7"/>
        <v>0.19753333334104897</v>
      </c>
      <c r="K44">
        <f t="shared" si="8"/>
        <v>0.006944907415123595</v>
      </c>
    </row>
    <row r="45" spans="5:11" ht="13.5">
      <c r="E45">
        <f t="shared" si="6"/>
        <v>0.1304012345679016</v>
      </c>
      <c r="H45">
        <f t="shared" si="7"/>
        <v>0.19753333334104897</v>
      </c>
      <c r="K45">
        <f t="shared" si="8"/>
        <v>0.006944907415123595</v>
      </c>
    </row>
    <row r="46" spans="5:11" ht="13.5">
      <c r="E46">
        <f t="shared" si="6"/>
        <v>0.006942129822530911</v>
      </c>
      <c r="H46">
        <f t="shared" si="7"/>
        <v>0.6944259260493836</v>
      </c>
      <c r="K46">
        <f t="shared" si="8"/>
        <v>0.5625041666743824</v>
      </c>
    </row>
    <row r="47" spans="5:11" ht="13.5">
      <c r="E47">
        <f t="shared" si="6"/>
        <v>0.22299645062499907</v>
      </c>
      <c r="H47">
        <f t="shared" si="7"/>
        <v>0.521620987777778</v>
      </c>
      <c r="K47">
        <f t="shared" si="8"/>
        <v>0.06250416673611081</v>
      </c>
    </row>
    <row r="48" spans="5:13" ht="13.5">
      <c r="E48">
        <f t="shared" si="6"/>
        <v>0.03781188278549418</v>
      </c>
      <c r="H48">
        <f t="shared" si="7"/>
        <v>0.0030851853086419946</v>
      </c>
      <c r="K48">
        <f t="shared" si="8"/>
        <v>0.0624986111188266</v>
      </c>
      <c r="M48" t="s">
        <v>69</v>
      </c>
    </row>
    <row r="49" spans="5:13" ht="13.5">
      <c r="E49">
        <f t="shared" si="6"/>
        <v>0.03781188278549418</v>
      </c>
      <c r="H49">
        <f t="shared" si="7"/>
        <v>0.0030851853086419946</v>
      </c>
      <c r="K49">
        <f t="shared" si="8"/>
        <v>0.0624986111188266</v>
      </c>
      <c r="M49">
        <f>(SUM(E38:E49)+SUM(H38:H49)+SUM(K38:K49))/36</f>
        <v>0.1851887346759259</v>
      </c>
    </row>
    <row r="50" spans="14:15" ht="13.5">
      <c r="N50" s="1" t="s">
        <v>70</v>
      </c>
      <c r="O50" s="1"/>
    </row>
  </sheetData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0.875" defaultRowHeight="13.5" customHeight="1"/>
  <sheetData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C:\Gakuin\講義･研究\方法論特論\分散分析\gpower_3anova_kasai.jsd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toshiharu</dc:creator>
  <cp:keywords/>
  <dc:description/>
  <cp:lastModifiedBy>toshiharu</cp:lastModifiedBy>
  <dcterms:created xsi:type="dcterms:W3CDTF">2011-03-29T07:10:56Z</dcterms:created>
  <dcterms:modified xsi:type="dcterms:W3CDTF">2011-03-29T08:05:08Z</dcterms:modified>
  <cp:category/>
  <cp:version/>
  <cp:contentType/>
  <cp:contentStatus/>
  <cp:revision>64</cp:revision>
</cp:coreProperties>
</file>